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<sst xmlns="http://schemas.openxmlformats.org/spreadsheetml/2006/main" count="1026" uniqueCount="190">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</sst>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188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183</v>
      </c>
      <c r="O3" s="445" t="s">
        <v>184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179</v>
      </c>
      <c r="F4" s="428" t="s">
        <v>34</v>
      </c>
      <c r="G4" s="421" t="s">
        <v>180</v>
      </c>
      <c r="H4" s="430" t="s">
        <v>181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189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182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533801.33</v>
      </c>
      <c r="G8" s="191">
        <f aca="true" t="shared" si="0" ref="G8:G37">F8-E8</f>
        <v>34850.04999999993</v>
      </c>
      <c r="H8" s="192">
        <f>F8/E8*100</f>
        <v>106.98465990507128</v>
      </c>
      <c r="I8" s="193">
        <f>F8-D8</f>
        <v>-307248.67000000004</v>
      </c>
      <c r="J8" s="193">
        <f>F8/D8*100</f>
        <v>63.46844182866654</v>
      </c>
      <c r="K8" s="191">
        <f>366772.22</f>
        <v>366772.22</v>
      </c>
      <c r="L8" s="191">
        <f aca="true" t="shared" si="1" ref="L8:L15">F8-K8</f>
        <v>167029.11</v>
      </c>
      <c r="M8" s="250">
        <f aca="true" t="shared" si="2" ref="M8:M15">F8/K8</f>
        <v>1.4554028383065654</v>
      </c>
      <c r="N8" s="191">
        <f>N9+N15+N18+N19+N20+N17</f>
        <v>78715.50000000003</v>
      </c>
      <c r="O8" s="191">
        <f>O9+O15+O18+O19+O20+O17</f>
        <v>68289.9</v>
      </c>
      <c r="P8" s="191">
        <f>O8-N8</f>
        <v>-10425.600000000035</v>
      </c>
      <c r="Q8" s="191">
        <f>O8/N8*100</f>
        <v>86.75534043485713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290674.45</v>
      </c>
      <c r="G9" s="190">
        <f t="shared" si="0"/>
        <v>27415.179999999993</v>
      </c>
      <c r="H9" s="197">
        <f>F9/E9*100</f>
        <v>110.41375675014216</v>
      </c>
      <c r="I9" s="198">
        <f>F9-D9</f>
        <v>-169025.55</v>
      </c>
      <c r="J9" s="198">
        <f>F9/D9*100</f>
        <v>63.231335653687196</v>
      </c>
      <c r="K9" s="199">
        <v>203434.44</v>
      </c>
      <c r="L9" s="199">
        <f t="shared" si="1"/>
        <v>87240.01000000001</v>
      </c>
      <c r="M9" s="251">
        <f t="shared" si="2"/>
        <v>1.4288359925684166</v>
      </c>
      <c r="N9" s="197">
        <f>E9-червень!E9</f>
        <v>39355.00000000003</v>
      </c>
      <c r="O9" s="200">
        <f>F9-червень!F9</f>
        <v>29231.910000000003</v>
      </c>
      <c r="P9" s="201">
        <f>O9-N9</f>
        <v>-10123.090000000026</v>
      </c>
      <c r="Q9" s="198">
        <f>O9/N9*100</f>
        <v>74.2774996823783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254543.09</v>
      </c>
      <c r="G10" s="109">
        <f t="shared" si="0"/>
        <v>20527.25</v>
      </c>
      <c r="H10" s="32">
        <f aca="true" t="shared" si="3" ref="H10:H36">F10/E10*100</f>
        <v>108.77173528082544</v>
      </c>
      <c r="I10" s="110">
        <f aca="true" t="shared" si="4" ref="I10:I37">F10-D10</f>
        <v>-156896.91</v>
      </c>
      <c r="J10" s="110">
        <f aca="true" t="shared" si="5" ref="J10:J36">F10/D10*100</f>
        <v>61.866393641843274</v>
      </c>
      <c r="K10" s="112">
        <v>180069.97</v>
      </c>
      <c r="L10" s="112">
        <f t="shared" si="1"/>
        <v>74473.12</v>
      </c>
      <c r="M10" s="252">
        <f t="shared" si="2"/>
        <v>1.4135787882899076</v>
      </c>
      <c r="N10" s="111">
        <f>E10-червень!E10</f>
        <v>34720</v>
      </c>
      <c r="O10" s="179">
        <f>F10-червень!F10</f>
        <v>23274.679999999993</v>
      </c>
      <c r="P10" s="112">
        <f aca="true" t="shared" si="6" ref="P10:P37">O10-N10</f>
        <v>-11445.320000000007</v>
      </c>
      <c r="Q10" s="198">
        <f aca="true" t="shared" si="7" ref="Q10:Q16">O10/N10*100</f>
        <v>67.03536866359445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21577.37</v>
      </c>
      <c r="G11" s="109">
        <f t="shared" si="0"/>
        <v>5662.4299999999985</v>
      </c>
      <c r="H11" s="32">
        <f t="shared" si="3"/>
        <v>135.57933614578502</v>
      </c>
      <c r="I11" s="110">
        <f t="shared" si="4"/>
        <v>-1422.630000000001</v>
      </c>
      <c r="J11" s="110">
        <f t="shared" si="5"/>
        <v>93.81465217391303</v>
      </c>
      <c r="K11" s="112">
        <v>10791.39</v>
      </c>
      <c r="L11" s="112">
        <f t="shared" si="1"/>
        <v>10785.98</v>
      </c>
      <c r="M11" s="252">
        <f t="shared" si="2"/>
        <v>1.99949867440617</v>
      </c>
      <c r="N11" s="111">
        <f>E11-червень!E11</f>
        <v>1750</v>
      </c>
      <c r="O11" s="179">
        <f>F11-червень!F11</f>
        <v>3545.119999999999</v>
      </c>
      <c r="P11" s="112">
        <f t="shared" si="6"/>
        <v>1795.119999999999</v>
      </c>
      <c r="Q11" s="198">
        <f t="shared" si="7"/>
        <v>202.57828571428567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5822.68</v>
      </c>
      <c r="G12" s="109">
        <f t="shared" si="0"/>
        <v>2552.07</v>
      </c>
      <c r="H12" s="32">
        <f t="shared" si="3"/>
        <v>178.03039799915</v>
      </c>
      <c r="I12" s="110">
        <f t="shared" si="4"/>
        <v>-677.3199999999997</v>
      </c>
      <c r="J12" s="110">
        <f t="shared" si="5"/>
        <v>89.57969230769231</v>
      </c>
      <c r="K12" s="112">
        <v>3052.92</v>
      </c>
      <c r="L12" s="112">
        <f t="shared" si="1"/>
        <v>2769.76</v>
      </c>
      <c r="M12" s="252">
        <f t="shared" si="2"/>
        <v>1.9072494529827182</v>
      </c>
      <c r="N12" s="111">
        <f>E12-червень!E12</f>
        <v>550</v>
      </c>
      <c r="O12" s="179">
        <f>F12-червень!F12</f>
        <v>534.0200000000004</v>
      </c>
      <c r="P12" s="112">
        <f t="shared" si="6"/>
        <v>-15.979999999999563</v>
      </c>
      <c r="Q12" s="198">
        <f t="shared" si="7"/>
        <v>97.09454545454554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6280.44</v>
      </c>
      <c r="G13" s="109">
        <f t="shared" si="0"/>
        <v>-484.40000000000055</v>
      </c>
      <c r="H13" s="32">
        <f t="shared" si="3"/>
        <v>92.83944631358612</v>
      </c>
      <c r="I13" s="110">
        <f t="shared" si="4"/>
        <v>-6119.56</v>
      </c>
      <c r="J13" s="110">
        <f t="shared" si="5"/>
        <v>50.648709677419355</v>
      </c>
      <c r="K13" s="112">
        <v>4060.02</v>
      </c>
      <c r="L13" s="112">
        <f t="shared" si="1"/>
        <v>2220.4199999999996</v>
      </c>
      <c r="M13" s="252">
        <f t="shared" si="2"/>
        <v>1.5468987837498336</v>
      </c>
      <c r="N13" s="111">
        <f>E13-червень!E13</f>
        <v>2180</v>
      </c>
      <c r="O13" s="179">
        <f>F13-червень!F13</f>
        <v>1827.83</v>
      </c>
      <c r="P13" s="112">
        <f t="shared" si="6"/>
        <v>-352.1700000000001</v>
      </c>
      <c r="Q13" s="198">
        <f t="shared" si="7"/>
        <v>83.84541284403669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52462.47</v>
      </c>
      <c r="G19" s="190">
        <f t="shared" si="0"/>
        <v>-6297.93</v>
      </c>
      <c r="H19" s="197">
        <f t="shared" si="3"/>
        <v>89.28201646006494</v>
      </c>
      <c r="I19" s="198">
        <f t="shared" si="4"/>
        <v>-57437.53</v>
      </c>
      <c r="J19" s="198">
        <f t="shared" si="5"/>
        <v>47.73655141037307</v>
      </c>
      <c r="K19" s="209">
        <v>37124.61</v>
      </c>
      <c r="L19" s="201">
        <f t="shared" si="9"/>
        <v>15337.86</v>
      </c>
      <c r="M19" s="259">
        <f t="shared" si="10"/>
        <v>1.41314535021378</v>
      </c>
      <c r="N19" s="197">
        <f>E19-червень!E19</f>
        <v>10900</v>
      </c>
      <c r="O19" s="200">
        <f>F19-червень!F19</f>
        <v>7950.450000000004</v>
      </c>
      <c r="P19" s="201">
        <f t="shared" si="6"/>
        <v>-2949.5499999999956</v>
      </c>
      <c r="Q19" s="198">
        <f aca="true" t="shared" si="11" ref="Q19:Q24">O19/N19*100</f>
        <v>72.93990825688077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190249.19999999998</v>
      </c>
      <c r="G20" s="190">
        <f t="shared" si="0"/>
        <v>13577.589999999997</v>
      </c>
      <c r="H20" s="197">
        <f t="shared" si="3"/>
        <v>107.68521326091951</v>
      </c>
      <c r="I20" s="198">
        <f t="shared" si="4"/>
        <v>-80690.80000000002</v>
      </c>
      <c r="J20" s="198">
        <f t="shared" si="5"/>
        <v>70.21820329224182</v>
      </c>
      <c r="K20" s="198">
        <v>122956.99</v>
      </c>
      <c r="L20" s="201">
        <f t="shared" si="9"/>
        <v>67292.20999999998</v>
      </c>
      <c r="M20" s="254">
        <f t="shared" si="10"/>
        <v>1.5472825091115192</v>
      </c>
      <c r="N20" s="197">
        <f>N21+N30+N31+N32</f>
        <v>28450.5</v>
      </c>
      <c r="O20" s="200">
        <f>F20-червень!F20</f>
        <v>31107.53999999998</v>
      </c>
      <c r="P20" s="201">
        <f t="shared" si="6"/>
        <v>2657.039999999979</v>
      </c>
      <c r="Q20" s="198">
        <f t="shared" si="11"/>
        <v>109.33916802868131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103279.65</v>
      </c>
      <c r="G21" s="190">
        <f t="shared" si="0"/>
        <v>6790.989999999991</v>
      </c>
      <c r="H21" s="197">
        <f t="shared" si="3"/>
        <v>107.03812240733781</v>
      </c>
      <c r="I21" s="198">
        <f t="shared" si="4"/>
        <v>-58120.350000000006</v>
      </c>
      <c r="J21" s="198">
        <f t="shared" si="5"/>
        <v>63.98986988847584</v>
      </c>
      <c r="K21" s="198">
        <v>67867.18</v>
      </c>
      <c r="L21" s="201">
        <f t="shared" si="9"/>
        <v>35412.47</v>
      </c>
      <c r="M21" s="254">
        <f t="shared" si="10"/>
        <v>1.5217907978495644</v>
      </c>
      <c r="N21" s="197">
        <f>N22+N25+N26</f>
        <v>18345.3</v>
      </c>
      <c r="O21" s="200">
        <f>F21-червень!F21</f>
        <v>17285.259999999995</v>
      </c>
      <c r="P21" s="201">
        <f t="shared" si="6"/>
        <v>-1060.0400000000045</v>
      </c>
      <c r="Q21" s="198">
        <f t="shared" si="11"/>
        <v>94.22173526734366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13466.3</v>
      </c>
      <c r="G22" s="212">
        <f t="shared" si="0"/>
        <v>874.6999999999989</v>
      </c>
      <c r="H22" s="214">
        <f t="shared" si="3"/>
        <v>106.94669462181136</v>
      </c>
      <c r="I22" s="215">
        <f t="shared" si="4"/>
        <v>-5033.700000000001</v>
      </c>
      <c r="J22" s="215">
        <f t="shared" si="5"/>
        <v>72.7908108108108</v>
      </c>
      <c r="K22" s="216">
        <v>8455.99</v>
      </c>
      <c r="L22" s="206">
        <f t="shared" si="9"/>
        <v>5010.3099999999995</v>
      </c>
      <c r="M22" s="262">
        <f t="shared" si="10"/>
        <v>1.5925160744040614</v>
      </c>
      <c r="N22" s="214">
        <f>E22-червень!E22</f>
        <v>3980</v>
      </c>
      <c r="O22" s="217">
        <f>F22-червень!F22</f>
        <v>4232.709999999999</v>
      </c>
      <c r="P22" s="218">
        <f t="shared" si="6"/>
        <v>252.70999999999913</v>
      </c>
      <c r="Q22" s="215">
        <f t="shared" si="11"/>
        <v>106.34949748743716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524.95</v>
      </c>
      <c r="G23" s="241">
        <f t="shared" si="0"/>
        <v>-164.14999999999998</v>
      </c>
      <c r="H23" s="242">
        <f t="shared" si="3"/>
        <v>76.17907415469453</v>
      </c>
      <c r="I23" s="243">
        <f t="shared" si="4"/>
        <v>-1475.05</v>
      </c>
      <c r="J23" s="243">
        <f t="shared" si="5"/>
        <v>26.247500000000002</v>
      </c>
      <c r="K23" s="261">
        <v>461.3</v>
      </c>
      <c r="L23" s="261">
        <f aca="true" t="shared" si="12" ref="L23:L39">F23-K23</f>
        <v>63.650000000000034</v>
      </c>
      <c r="M23" s="263">
        <f aca="true" t="shared" si="13" ref="M23:M28">F23/K23</f>
        <v>1.137979622805116</v>
      </c>
      <c r="N23" s="239">
        <f>E23-червень!E23</f>
        <v>300</v>
      </c>
      <c r="O23" s="239">
        <f>F23-червень!F23</f>
        <v>182.85000000000002</v>
      </c>
      <c r="P23" s="240">
        <f t="shared" si="6"/>
        <v>-117.14999999999998</v>
      </c>
      <c r="Q23" s="240">
        <f t="shared" si="11"/>
        <v>60.95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12941.35</v>
      </c>
      <c r="G24" s="241">
        <f t="shared" si="0"/>
        <v>1038.8500000000004</v>
      </c>
      <c r="H24" s="242">
        <f t="shared" si="3"/>
        <v>108.72799831968074</v>
      </c>
      <c r="I24" s="243">
        <f t="shared" si="4"/>
        <v>-3558.6499999999996</v>
      </c>
      <c r="J24" s="243">
        <f t="shared" si="5"/>
        <v>78.43242424242425</v>
      </c>
      <c r="K24" s="261">
        <v>7994.69</v>
      </c>
      <c r="L24" s="261">
        <f t="shared" si="12"/>
        <v>4946.660000000001</v>
      </c>
      <c r="M24" s="263">
        <f t="shared" si="13"/>
        <v>1.6187431907928889</v>
      </c>
      <c r="N24" s="239">
        <f>E24-червень!E24</f>
        <v>3680</v>
      </c>
      <c r="O24" s="239">
        <f>F24-червень!F24</f>
        <v>4049.8600000000006</v>
      </c>
      <c r="P24" s="240">
        <f t="shared" si="6"/>
        <v>369.8600000000006</v>
      </c>
      <c r="Q24" s="240">
        <f t="shared" si="11"/>
        <v>110.05054347826089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89334.55</v>
      </c>
      <c r="G26" s="212">
        <f t="shared" si="0"/>
        <v>6130.630000000005</v>
      </c>
      <c r="H26" s="214">
        <f t="shared" si="3"/>
        <v>107.36819851756985</v>
      </c>
      <c r="I26" s="215">
        <f t="shared" si="4"/>
        <v>-50765.45</v>
      </c>
      <c r="J26" s="215">
        <f t="shared" si="5"/>
        <v>63.764846538187015</v>
      </c>
      <c r="K26" s="216">
        <v>58637.99</v>
      </c>
      <c r="L26" s="216">
        <f t="shared" si="12"/>
        <v>30696.560000000005</v>
      </c>
      <c r="M26" s="256">
        <f t="shared" si="13"/>
        <v>1.5234927049852836</v>
      </c>
      <c r="N26" s="214">
        <f>E26-червень!E26</f>
        <v>13949</v>
      </c>
      <c r="O26" s="217">
        <f>F26-червень!F26</f>
        <v>13008.800000000003</v>
      </c>
      <c r="P26" s="218">
        <f t="shared" si="6"/>
        <v>-940.1999999999971</v>
      </c>
      <c r="Q26" s="215">
        <f>O26/N26*100</f>
        <v>93.25973188042155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28850.59</v>
      </c>
      <c r="G27" s="241">
        <f t="shared" si="0"/>
        <v>5005.84</v>
      </c>
      <c r="H27" s="242">
        <f t="shared" si="3"/>
        <v>120.99346816385159</v>
      </c>
      <c r="I27" s="243">
        <f t="shared" si="4"/>
        <v>-9206.41</v>
      </c>
      <c r="J27" s="243">
        <f t="shared" si="5"/>
        <v>75.80889192526999</v>
      </c>
      <c r="K27" s="261">
        <v>15594.88</v>
      </c>
      <c r="L27" s="261">
        <f t="shared" si="12"/>
        <v>13255.710000000001</v>
      </c>
      <c r="M27" s="263">
        <f t="shared" si="13"/>
        <v>1.8500039756638078</v>
      </c>
      <c r="N27" s="239">
        <f>E27-червень!E27</f>
        <v>4415</v>
      </c>
      <c r="O27" s="239">
        <f>F27-червень!F27</f>
        <v>5113.740000000002</v>
      </c>
      <c r="P27" s="240">
        <f t="shared" si="6"/>
        <v>698.7400000000016</v>
      </c>
      <c r="Q27" s="240">
        <f>O27/N27*100</f>
        <v>115.82650056625145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60483.97</v>
      </c>
      <c r="G28" s="241">
        <f t="shared" si="0"/>
        <v>1124.800000000003</v>
      </c>
      <c r="H28" s="242">
        <f t="shared" si="3"/>
        <v>101.89490520167314</v>
      </c>
      <c r="I28" s="243">
        <f t="shared" si="4"/>
        <v>-41559.03</v>
      </c>
      <c r="J28" s="243">
        <f t="shared" si="5"/>
        <v>59.27302215732584</v>
      </c>
      <c r="K28" s="261">
        <v>43043.11</v>
      </c>
      <c r="L28" s="261">
        <f t="shared" si="12"/>
        <v>17440.86</v>
      </c>
      <c r="M28" s="263">
        <f t="shared" si="13"/>
        <v>1.4051951636394304</v>
      </c>
      <c r="N28" s="239">
        <f>E28-червень!E28</f>
        <v>9534</v>
      </c>
      <c r="O28" s="239">
        <f>F28-червень!F28</f>
        <v>7895.080000000002</v>
      </c>
      <c r="P28" s="240">
        <f t="shared" si="6"/>
        <v>-1638.9199999999983</v>
      </c>
      <c r="Q28" s="240">
        <f>O28/N28*100</f>
        <v>82.80973358506401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87042.51</v>
      </c>
      <c r="G32" s="202">
        <f t="shared" si="0"/>
        <v>6900.470000000001</v>
      </c>
      <c r="H32" s="204">
        <f t="shared" si="3"/>
        <v>108.61029991250535</v>
      </c>
      <c r="I32" s="205">
        <f t="shared" si="4"/>
        <v>-22420.490000000005</v>
      </c>
      <c r="J32" s="205">
        <f t="shared" si="5"/>
        <v>79.51774572229886</v>
      </c>
      <c r="K32" s="219">
        <v>55578.51</v>
      </c>
      <c r="L32" s="219">
        <f t="shared" si="12"/>
        <v>31463.999999999993</v>
      </c>
      <c r="M32" s="258">
        <f>F32/L32</f>
        <v>2.766415903890161</v>
      </c>
      <c r="N32" s="197">
        <f>E32-червень!E31</f>
        <v>10100</v>
      </c>
      <c r="O32" s="200">
        <f>F32-червень!F31</f>
        <v>13825.819999999992</v>
      </c>
      <c r="P32" s="207">
        <f t="shared" si="6"/>
        <v>3725.8199999999924</v>
      </c>
      <c r="Q32" s="205">
        <f>O32/N32*100</f>
        <v>136.88930693069298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21462.29</v>
      </c>
      <c r="G34" s="109">
        <f t="shared" si="0"/>
        <v>1766.3199999999997</v>
      </c>
      <c r="H34" s="111">
        <f t="shared" si="3"/>
        <v>108.96792592596354</v>
      </c>
      <c r="I34" s="110">
        <f t="shared" si="4"/>
        <v>-6137.709999999999</v>
      </c>
      <c r="J34" s="110">
        <f t="shared" si="5"/>
        <v>77.76192028985508</v>
      </c>
      <c r="K34" s="142">
        <v>13078.86</v>
      </c>
      <c r="L34" s="142">
        <f t="shared" si="12"/>
        <v>8383.43</v>
      </c>
      <c r="M34" s="264">
        <f t="shared" si="14"/>
        <v>1.6409908814682626</v>
      </c>
      <c r="N34" s="111">
        <f>E34-червень!E33</f>
        <v>2000</v>
      </c>
      <c r="O34" s="179">
        <f>F34-червень!F33</f>
        <v>3149.2299999999996</v>
      </c>
      <c r="P34" s="112">
        <f t="shared" si="6"/>
        <v>1149.2299999999996</v>
      </c>
      <c r="Q34" s="110">
        <f>O34/N34*100</f>
        <v>157.4615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65565.99</v>
      </c>
      <c r="G35" s="109">
        <f t="shared" si="0"/>
        <v>5129.9100000000035</v>
      </c>
      <c r="H35" s="111">
        <f t="shared" si="3"/>
        <v>108.48815806716783</v>
      </c>
      <c r="I35" s="110">
        <f t="shared" si="4"/>
        <v>-16246.009999999995</v>
      </c>
      <c r="J35" s="110">
        <f t="shared" si="5"/>
        <v>80.14226519337018</v>
      </c>
      <c r="K35" s="142">
        <v>42491.04</v>
      </c>
      <c r="L35" s="142">
        <f t="shared" si="12"/>
        <v>23074.950000000004</v>
      </c>
      <c r="M35" s="264">
        <f t="shared" si="14"/>
        <v>1.5430544886639632</v>
      </c>
      <c r="N35" s="111">
        <f>E35-червень!E34</f>
        <v>8100</v>
      </c>
      <c r="O35" s="179">
        <f>F35-червень!F34</f>
        <v>10676.540000000008</v>
      </c>
      <c r="P35" s="112">
        <f t="shared" si="6"/>
        <v>2576.540000000008</v>
      </c>
      <c r="Q35" s="110">
        <f>O35/N35*100</f>
        <v>131.80913580246926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14.01</v>
      </c>
      <c r="G36" s="109">
        <f t="shared" si="0"/>
        <v>4.02</v>
      </c>
      <c r="H36" s="111">
        <f t="shared" si="3"/>
        <v>140.24024024024024</v>
      </c>
      <c r="I36" s="110">
        <f t="shared" si="4"/>
        <v>-36.99</v>
      </c>
      <c r="J36" s="110">
        <f t="shared" si="5"/>
        <v>27.47058823529412</v>
      </c>
      <c r="K36" s="142">
        <v>9.8</v>
      </c>
      <c r="L36" s="142">
        <f t="shared" si="12"/>
        <v>4.209999999999999</v>
      </c>
      <c r="M36" s="264">
        <f t="shared" si="14"/>
        <v>1.4295918367346938</v>
      </c>
      <c r="N36" s="111">
        <f>E36-травень!E35</f>
        <v>0</v>
      </c>
      <c r="O36" s="179">
        <f>F36-червень!F35</f>
        <v>0</v>
      </c>
      <c r="P36" s="112">
        <f t="shared" si="6"/>
        <v>0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36454.630000000005</v>
      </c>
      <c r="G38" s="191">
        <f>G39+G40+G41+G42+G43+G45+G47+G48+G49+G50+G51+G56+G57+G61</f>
        <v>11432.120000000003</v>
      </c>
      <c r="H38" s="192">
        <f>F38/E38*100</f>
        <v>145.84751448587986</v>
      </c>
      <c r="I38" s="193">
        <f>F38-D38</f>
        <v>-6365.369999999995</v>
      </c>
      <c r="J38" s="193">
        <f>F38/D38*100</f>
        <v>85.1345866417562</v>
      </c>
      <c r="K38" s="191">
        <v>18825.24</v>
      </c>
      <c r="L38" s="191">
        <f t="shared" si="12"/>
        <v>17629.390000000003</v>
      </c>
      <c r="M38" s="250">
        <f t="shared" si="14"/>
        <v>1.9364762414715564</v>
      </c>
      <c r="N38" s="191">
        <f>N39+N40+N41+N42+N43+N45+N47+N48+N49+N50+N51+N56+N57+N61</f>
        <v>3496.9999999999995</v>
      </c>
      <c r="O38" s="191">
        <f>O39+O40+O41+O42+O43+O45+O47+O48+O49+O50+O51+O56+O57+O61+O44</f>
        <v>7193.980000000001</v>
      </c>
      <c r="P38" s="191">
        <f>P39+P40+P41+P42+P43+P45+P47+P48+P49+P50+P51+P56+P57+P61</f>
        <v>3683.100000000001</v>
      </c>
      <c r="Q38" s="191">
        <f>O38/N38*100</f>
        <v>205.71861595653425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78.34</v>
      </c>
      <c r="G43" s="202">
        <f t="shared" si="17"/>
        <v>8.340000000000003</v>
      </c>
      <c r="H43" s="204">
        <f t="shared" si="15"/>
        <v>111.91428571428573</v>
      </c>
      <c r="I43" s="205">
        <f t="shared" si="18"/>
        <v>-71.66</v>
      </c>
      <c r="J43" s="205">
        <f t="shared" si="21"/>
        <v>52.22666666666667</v>
      </c>
      <c r="K43" s="205">
        <v>90.24</v>
      </c>
      <c r="L43" s="205">
        <f t="shared" si="19"/>
        <v>-11.899999999999991</v>
      </c>
      <c r="M43" s="266">
        <f t="shared" si="22"/>
        <v>0.8681294326241136</v>
      </c>
      <c r="N43" s="204">
        <f>E43-червень!E42</f>
        <v>10</v>
      </c>
      <c r="O43" s="208">
        <f>F43-червень!F42</f>
        <v>17.370000000000005</v>
      </c>
      <c r="P43" s="207">
        <f t="shared" si="20"/>
        <v>7.3700000000000045</v>
      </c>
      <c r="Q43" s="205">
        <f t="shared" si="16"/>
        <v>173.70000000000005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246.46</v>
      </c>
      <c r="G45" s="202">
        <f t="shared" si="17"/>
        <v>198.46</v>
      </c>
      <c r="H45" s="204">
        <f t="shared" si="15"/>
        <v>513.4583333333334</v>
      </c>
      <c r="I45" s="205">
        <f t="shared" si="18"/>
        <v>156.46</v>
      </c>
      <c r="J45" s="205">
        <f t="shared" si="21"/>
        <v>273.8444444444445</v>
      </c>
      <c r="K45" s="205">
        <v>0</v>
      </c>
      <c r="L45" s="205">
        <f t="shared" si="19"/>
        <v>246.46</v>
      </c>
      <c r="M45" s="266"/>
      <c r="N45" s="204">
        <f>E45-червень!E44</f>
        <v>8</v>
      </c>
      <c r="O45" s="208">
        <f>F45-червень!F44</f>
        <v>78.38</v>
      </c>
      <c r="P45" s="207">
        <f t="shared" si="20"/>
        <v>70.38</v>
      </c>
      <c r="Q45" s="205">
        <f t="shared" si="16"/>
        <v>979.75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5949.9</v>
      </c>
      <c r="G47" s="202">
        <f t="shared" si="17"/>
        <v>610.8799999999992</v>
      </c>
      <c r="H47" s="204">
        <f t="shared" si="15"/>
        <v>111.44180018055746</v>
      </c>
      <c r="I47" s="205">
        <f t="shared" si="18"/>
        <v>-3950.1000000000004</v>
      </c>
      <c r="J47" s="205">
        <f t="shared" si="21"/>
        <v>60.099999999999994</v>
      </c>
      <c r="K47" s="205">
        <v>5937.66</v>
      </c>
      <c r="L47" s="205">
        <f t="shared" si="19"/>
        <v>12.239999999999782</v>
      </c>
      <c r="M47" s="266">
        <f t="shared" si="22"/>
        <v>1.0020614181344165</v>
      </c>
      <c r="N47" s="204">
        <f>E47-червень!E46</f>
        <v>800</v>
      </c>
      <c r="O47" s="208">
        <f>F47-червень!F46</f>
        <v>948.8399999999992</v>
      </c>
      <c r="P47" s="207">
        <f t="shared" si="20"/>
        <v>148.83999999999924</v>
      </c>
      <c r="Q47" s="205">
        <f t="shared" si="16"/>
        <v>118.60499999999989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115.45</v>
      </c>
      <c r="G48" s="202">
        <f t="shared" si="17"/>
        <v>-534.55</v>
      </c>
      <c r="H48" s="204">
        <f t="shared" si="15"/>
        <v>17.76153846153846</v>
      </c>
      <c r="I48" s="205">
        <f t="shared" si="18"/>
        <v>-1384.55</v>
      </c>
      <c r="J48" s="205">
        <f t="shared" si="21"/>
        <v>7.696666666666667</v>
      </c>
      <c r="K48" s="205">
        <v>0</v>
      </c>
      <c r="L48" s="205">
        <f t="shared" si="19"/>
        <v>115.45</v>
      </c>
      <c r="M48" s="266"/>
      <c r="N48" s="204">
        <f>E48-червень!E47</f>
        <v>0</v>
      </c>
      <c r="O48" s="208">
        <f>F48-червень!F47</f>
        <v>46.53</v>
      </c>
      <c r="P48" s="207">
        <f t="shared" si="20"/>
        <v>46.53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3697.81</v>
      </c>
      <c r="G51" s="202">
        <f t="shared" si="17"/>
        <v>-173.3800000000001</v>
      </c>
      <c r="H51" s="204">
        <f t="shared" si="15"/>
        <v>95.52127382019482</v>
      </c>
      <c r="I51" s="205">
        <f t="shared" si="18"/>
        <v>-3602.19</v>
      </c>
      <c r="J51" s="205">
        <f t="shared" si="21"/>
        <v>50.65493150684931</v>
      </c>
      <c r="K51" s="205">
        <v>4692.18</v>
      </c>
      <c r="L51" s="205">
        <f t="shared" si="19"/>
        <v>-994.3700000000003</v>
      </c>
      <c r="M51" s="266">
        <f t="shared" si="22"/>
        <v>0.7880793149452919</v>
      </c>
      <c r="N51" s="204">
        <f>E51-червень!E50</f>
        <v>652</v>
      </c>
      <c r="O51" s="208">
        <f>F51-червень!F50</f>
        <v>603.1799999999998</v>
      </c>
      <c r="P51" s="207">
        <f t="shared" si="20"/>
        <v>-48.820000000000164</v>
      </c>
      <c r="Q51" s="205">
        <f t="shared" si="16"/>
        <v>92.51226993865028</v>
      </c>
      <c r="R51" s="42"/>
      <c r="S51" s="100"/>
      <c r="T51" s="186">
        <f t="shared" si="8"/>
        <v>3428.81</v>
      </c>
    </row>
    <row r="52" spans="1:20" s="6" customFormat="1" ht="15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503.47</v>
      </c>
      <c r="G52" s="36">
        <f t="shared" si="17"/>
        <v>-140.51999999999998</v>
      </c>
      <c r="H52" s="32">
        <f t="shared" si="15"/>
        <v>78.17978540039442</v>
      </c>
      <c r="I52" s="110">
        <f t="shared" si="18"/>
        <v>-596.53</v>
      </c>
      <c r="J52" s="110">
        <f t="shared" si="21"/>
        <v>45.77</v>
      </c>
      <c r="K52" s="110">
        <v>675.25</v>
      </c>
      <c r="L52" s="110">
        <f>F52-K52</f>
        <v>-171.77999999999997</v>
      </c>
      <c r="M52" s="115">
        <f aca="true" t="shared" si="23" ref="M52:M57">F52/K52</f>
        <v>0.7456053313587561</v>
      </c>
      <c r="N52" s="111">
        <f>E52-червень!E51</f>
        <v>92</v>
      </c>
      <c r="O52" s="179">
        <f>F52-червень!F51</f>
        <v>82.80000000000001</v>
      </c>
      <c r="P52" s="112">
        <f t="shared" si="20"/>
        <v>-9.199999999999989</v>
      </c>
      <c r="Q52" s="132">
        <f t="shared" si="16"/>
        <v>90.00000000000001</v>
      </c>
      <c r="R52" s="42"/>
      <c r="S52" s="100"/>
      <c r="T52" s="186">
        <f t="shared" si="8"/>
        <v>456.01</v>
      </c>
    </row>
    <row r="53" spans="1:20" s="6" customFormat="1" ht="15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3194.07</v>
      </c>
      <c r="G55" s="36">
        <f t="shared" si="17"/>
        <v>-28.09999999999991</v>
      </c>
      <c r="H55" s="32">
        <f t="shared" si="15"/>
        <v>99.12791690072218</v>
      </c>
      <c r="I55" s="110">
        <f t="shared" si="18"/>
        <v>-2959.93</v>
      </c>
      <c r="J55" s="110">
        <f t="shared" si="21"/>
        <v>51.90233994150147</v>
      </c>
      <c r="K55" s="110">
        <v>3970.78</v>
      </c>
      <c r="L55" s="110">
        <f>F55-K55</f>
        <v>-776.71</v>
      </c>
      <c r="M55" s="115">
        <f t="shared" si="23"/>
        <v>0.8043935952130312</v>
      </c>
      <c r="N55" s="111">
        <f>E55-червень!E54</f>
        <v>560</v>
      </c>
      <c r="O55" s="179">
        <f>F55-червень!F54</f>
        <v>520.3600000000001</v>
      </c>
      <c r="P55" s="112">
        <f t="shared" si="20"/>
        <v>-39.63999999999987</v>
      </c>
      <c r="Q55" s="132">
        <f t="shared" si="16"/>
        <v>92.9214285714286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4211.43</v>
      </c>
      <c r="G57" s="202">
        <f t="shared" si="17"/>
        <v>1573.4500000000003</v>
      </c>
      <c r="H57" s="204">
        <f t="shared" si="15"/>
        <v>159.64601702818067</v>
      </c>
      <c r="I57" s="205">
        <f t="shared" si="18"/>
        <v>-588.5699999999997</v>
      </c>
      <c r="J57" s="205">
        <f t="shared" si="21"/>
        <v>87.73812500000001</v>
      </c>
      <c r="K57" s="205">
        <v>2611.92</v>
      </c>
      <c r="L57" s="205">
        <f aca="true" t="shared" si="24" ref="L57:L63">F57-K57</f>
        <v>1599.5100000000002</v>
      </c>
      <c r="M57" s="266">
        <f t="shared" si="23"/>
        <v>1.612388587705596</v>
      </c>
      <c r="N57" s="204">
        <f>E57-червень!E56</f>
        <v>370</v>
      </c>
      <c r="O57" s="208">
        <f>F57-червень!F56</f>
        <v>1502.2900000000004</v>
      </c>
      <c r="P57" s="207">
        <f t="shared" si="20"/>
        <v>1132.2900000000004</v>
      </c>
      <c r="Q57" s="205">
        <f t="shared" si="16"/>
        <v>406.0243243243244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730.92</v>
      </c>
      <c r="G59" s="202"/>
      <c r="H59" s="204"/>
      <c r="I59" s="205"/>
      <c r="J59" s="205"/>
      <c r="K59" s="206">
        <v>683.21</v>
      </c>
      <c r="L59" s="205">
        <f t="shared" si="24"/>
        <v>47.70999999999992</v>
      </c>
      <c r="M59" s="266">
        <f t="shared" si="25"/>
        <v>1.069832116040456</v>
      </c>
      <c r="N59" s="236"/>
      <c r="O59" s="220">
        <f>F59-червень!F58</f>
        <v>138.65999999999997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570270.5</v>
      </c>
      <c r="G64" s="191">
        <f>F64-E64</f>
        <v>46309.69</v>
      </c>
      <c r="H64" s="192">
        <f>F64/E64*100</f>
        <v>108.83838812295905</v>
      </c>
      <c r="I64" s="193">
        <f>F64-D64</f>
        <v>-313630.1</v>
      </c>
      <c r="J64" s="193">
        <f>F64/D64*100</f>
        <v>64.51749212524575</v>
      </c>
      <c r="K64" s="193">
        <v>385611.99</v>
      </c>
      <c r="L64" s="193">
        <f>F64-K64</f>
        <v>184658.51</v>
      </c>
      <c r="M64" s="267">
        <f>F64/K64</f>
        <v>1.4788712871713352</v>
      </c>
      <c r="N64" s="191">
        <f>N8+N38+N62+N63</f>
        <v>82214.80000000003</v>
      </c>
      <c r="O64" s="191">
        <f>O8+O38+O62+O63</f>
        <v>75484.49999999999</v>
      </c>
      <c r="P64" s="195">
        <f>O64-N64</f>
        <v>-6730.300000000047</v>
      </c>
      <c r="Q64" s="193">
        <f>O64/N64*100</f>
        <v>91.81376102599526</v>
      </c>
      <c r="R64" s="28">
        <f>O64-34768</f>
        <v>40716.499999999985</v>
      </c>
      <c r="S64" s="128">
        <f>O64/34768</f>
        <v>2.171091233317993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1535.05</v>
      </c>
      <c r="G73" s="202">
        <f aca="true" t="shared" si="26" ref="G73:G83">F73-E73</f>
        <v>-264.95000000000005</v>
      </c>
      <c r="H73" s="204"/>
      <c r="I73" s="207">
        <f aca="true" t="shared" si="27" ref="I73:I83">F73-D73</f>
        <v>-2664.95</v>
      </c>
      <c r="J73" s="207">
        <f>F73/D73*100</f>
        <v>36.548809523809524</v>
      </c>
      <c r="K73" s="207">
        <v>592.98</v>
      </c>
      <c r="L73" s="207">
        <f aca="true" t="shared" si="28" ref="L73:L83">F73-K73</f>
        <v>942.0699999999999</v>
      </c>
      <c r="M73" s="254">
        <f>F73/K73</f>
        <v>2.588704509426962</v>
      </c>
      <c r="N73" s="204">
        <f>E73-червень!E72</f>
        <v>387</v>
      </c>
      <c r="O73" s="208">
        <f>F73-червень!F72</f>
        <v>493.03</v>
      </c>
      <c r="P73" s="207">
        <f aca="true" t="shared" si="29" ref="P73:P86">O73-N73</f>
        <v>106.02999999999997</v>
      </c>
      <c r="Q73" s="207">
        <f>O73/N73*100</f>
        <v>127.39793281653746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2626.14</v>
      </c>
      <c r="G74" s="202">
        <f t="shared" si="26"/>
        <v>-701.1700000000001</v>
      </c>
      <c r="H74" s="204">
        <f>F74/E74*100</f>
        <v>78.92682076512257</v>
      </c>
      <c r="I74" s="207">
        <f t="shared" si="27"/>
        <v>-4832.860000000001</v>
      </c>
      <c r="J74" s="207">
        <f>F74/D74*100</f>
        <v>35.20766858828261</v>
      </c>
      <c r="K74" s="207">
        <v>3579.75</v>
      </c>
      <c r="L74" s="207">
        <f t="shared" si="28"/>
        <v>-953.6100000000001</v>
      </c>
      <c r="M74" s="254">
        <f>F74/K74</f>
        <v>0.7336098889587261</v>
      </c>
      <c r="N74" s="204">
        <f>E74-червень!E73</f>
        <v>1093.6</v>
      </c>
      <c r="O74" s="208">
        <f>F74-червень!F73</f>
        <v>1690.1</v>
      </c>
      <c r="P74" s="207">
        <f t="shared" si="29"/>
        <v>596.5</v>
      </c>
      <c r="Q74" s="207">
        <f>O74/N74*100</f>
        <v>154.5446232626189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9389.14</v>
      </c>
      <c r="G75" s="202">
        <f t="shared" si="26"/>
        <v>7294.289999999999</v>
      </c>
      <c r="H75" s="204">
        <f>F75/E75*100</f>
        <v>448.20106451535906</v>
      </c>
      <c r="I75" s="207">
        <f t="shared" si="27"/>
        <v>3389.1399999999994</v>
      </c>
      <c r="J75" s="207">
        <f>F75/D75*100</f>
        <v>156.48566666666665</v>
      </c>
      <c r="K75" s="207">
        <v>1818.64</v>
      </c>
      <c r="L75" s="207">
        <f t="shared" si="28"/>
        <v>7570.499999999999</v>
      </c>
      <c r="M75" s="254">
        <f>F75/K75</f>
        <v>5.162725993049751</v>
      </c>
      <c r="N75" s="204">
        <f>E75-червень!E74</f>
        <v>302</v>
      </c>
      <c r="O75" s="208">
        <f>F75-червень!F74</f>
        <v>14.6299999999992</v>
      </c>
      <c r="P75" s="207">
        <f t="shared" si="29"/>
        <v>-287.3700000000008</v>
      </c>
      <c r="Q75" s="207">
        <f>O75/N75*100</f>
        <v>4.844370860926888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13556.329999999998</v>
      </c>
      <c r="G77" s="226">
        <f t="shared" si="26"/>
        <v>6327.169999999998</v>
      </c>
      <c r="H77" s="227">
        <f>F77/E77*100</f>
        <v>187.52289339286995</v>
      </c>
      <c r="I77" s="228">
        <f t="shared" si="27"/>
        <v>-4114.670000000002</v>
      </c>
      <c r="J77" s="228">
        <f>F77/D77*100</f>
        <v>76.71512647841095</v>
      </c>
      <c r="K77" s="228">
        <v>5991.37</v>
      </c>
      <c r="L77" s="228">
        <f t="shared" si="28"/>
        <v>7564.959999999998</v>
      </c>
      <c r="M77" s="260">
        <f>F77/K77</f>
        <v>2.262642767847754</v>
      </c>
      <c r="N77" s="226">
        <f>N73+N74+N75+N76</f>
        <v>1783.6</v>
      </c>
      <c r="O77" s="230">
        <f>O73+O74+O75+O76</f>
        <v>2197.7599999999993</v>
      </c>
      <c r="P77" s="228">
        <f t="shared" si="29"/>
        <v>414.1599999999994</v>
      </c>
      <c r="Q77" s="228">
        <f>O77/N77*100</f>
        <v>123.22045301637135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4900.62</v>
      </c>
      <c r="G80" s="202">
        <f t="shared" si="26"/>
        <v>-226.6800000000003</v>
      </c>
      <c r="H80" s="204">
        <f>F80/E80*100</f>
        <v>95.57895968638465</v>
      </c>
      <c r="I80" s="207">
        <f t="shared" si="27"/>
        <v>-4599.38</v>
      </c>
      <c r="J80" s="207">
        <f>F80/D80*100</f>
        <v>51.58547368421053</v>
      </c>
      <c r="K80" s="207">
        <v>0</v>
      </c>
      <c r="L80" s="207">
        <f t="shared" si="28"/>
        <v>4900.62</v>
      </c>
      <c r="M80" s="254"/>
      <c r="N80" s="204">
        <f>E80-червень!E79</f>
        <v>10</v>
      </c>
      <c r="O80" s="208">
        <f>F80-червень!F79</f>
        <v>10.180000000000291</v>
      </c>
      <c r="P80" s="207">
        <f>O80-N80</f>
        <v>0.18000000000029104</v>
      </c>
      <c r="Q80" s="231">
        <f>O80/N80*100</f>
        <v>101.80000000000291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0.81</v>
      </c>
      <c r="G81" s="202">
        <f t="shared" si="26"/>
        <v>0.81</v>
      </c>
      <c r="H81" s="204"/>
      <c r="I81" s="207">
        <f t="shared" si="27"/>
        <v>0.81</v>
      </c>
      <c r="J81" s="207"/>
      <c r="K81" s="207">
        <v>0.72</v>
      </c>
      <c r="L81" s="207">
        <f t="shared" si="28"/>
        <v>0.09000000000000008</v>
      </c>
      <c r="M81" s="254">
        <f>F81/K81</f>
        <v>1.1250000000000002</v>
      </c>
      <c r="N81" s="204">
        <f>E81-червень!E80</f>
        <v>0</v>
      </c>
      <c r="O81" s="208">
        <f>F81-червень!F80</f>
        <v>0</v>
      </c>
      <c r="P81" s="207">
        <f t="shared" si="29"/>
        <v>0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4906.64</v>
      </c>
      <c r="G82" s="224">
        <f>G78+G81+G79+G80</f>
        <v>-220.66000000000028</v>
      </c>
      <c r="H82" s="227">
        <f>F82/E82*100</f>
        <v>95.69637040937727</v>
      </c>
      <c r="I82" s="228">
        <f t="shared" si="27"/>
        <v>-4594.36</v>
      </c>
      <c r="J82" s="228">
        <f>F82/D82*100</f>
        <v>51.64340595726766</v>
      </c>
      <c r="K82" s="228">
        <v>0.83</v>
      </c>
      <c r="L82" s="228">
        <f t="shared" si="28"/>
        <v>4905.81</v>
      </c>
      <c r="M82" s="268">
        <f>F82/K82</f>
        <v>5911.614457831326</v>
      </c>
      <c r="N82" s="226">
        <f>N78+N81+N79+N80</f>
        <v>10</v>
      </c>
      <c r="O82" s="230">
        <f>O78+O81+O79+O80</f>
        <v>10.20000000000029</v>
      </c>
      <c r="P82" s="226">
        <f>P78+P81+P79+P80</f>
        <v>0.2000000000002906</v>
      </c>
      <c r="Q82" s="228">
        <f>O82/N82*100</f>
        <v>102.00000000000291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18.45</v>
      </c>
      <c r="G83" s="202">
        <f t="shared" si="26"/>
        <v>-1.8500000000000014</v>
      </c>
      <c r="H83" s="204">
        <f>F83/E83*100</f>
        <v>90.88669950738915</v>
      </c>
      <c r="I83" s="207">
        <f t="shared" si="27"/>
        <v>-24.55</v>
      </c>
      <c r="J83" s="207">
        <f>F83/D83*100</f>
        <v>42.90697674418604</v>
      </c>
      <c r="K83" s="207">
        <v>20.55</v>
      </c>
      <c r="L83" s="207">
        <f t="shared" si="28"/>
        <v>-2.1000000000000014</v>
      </c>
      <c r="M83" s="254">
        <f>F83/K83</f>
        <v>0.8978102189781021</v>
      </c>
      <c r="N83" s="204">
        <f>E83-червень!E82</f>
        <v>0.6000000000000014</v>
      </c>
      <c r="O83" s="208">
        <f>F83-червень!F82</f>
        <v>0.1999999999999993</v>
      </c>
      <c r="P83" s="207">
        <f t="shared" si="29"/>
        <v>-0.40000000000000213</v>
      </c>
      <c r="Q83" s="207">
        <f>O83/N83</f>
        <v>0.33333333333333137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18479.129999999997</v>
      </c>
      <c r="G85" s="233">
        <f>F85-E85</f>
        <v>6102.369999999997</v>
      </c>
      <c r="H85" s="234">
        <f>F85/E85*100</f>
        <v>149.3050685316674</v>
      </c>
      <c r="I85" s="235">
        <f>F85-D85</f>
        <v>-8735.870000000003</v>
      </c>
      <c r="J85" s="235">
        <f>F85/D85*100</f>
        <v>67.90053279441483</v>
      </c>
      <c r="K85" s="235">
        <v>5963.75</v>
      </c>
      <c r="L85" s="235">
        <f>F85-K85</f>
        <v>12515.379999999997</v>
      </c>
      <c r="M85" s="269">
        <f>F85/K85</f>
        <v>3.0985755606791026</v>
      </c>
      <c r="N85" s="232">
        <f>N71+N83+N77+N82</f>
        <v>1794.1999999999998</v>
      </c>
      <c r="O85" s="232">
        <f>O71+O83+O77+O82+O84</f>
        <v>2208.1599999999994</v>
      </c>
      <c r="P85" s="235">
        <f t="shared" si="29"/>
        <v>413.9599999999996</v>
      </c>
      <c r="Q85" s="235">
        <f>O85/N85*100</f>
        <v>123.07212127967895</v>
      </c>
      <c r="R85" s="28">
        <f>O85-8104.96</f>
        <v>-5896.800000000001</v>
      </c>
      <c r="S85" s="101">
        <f>O85/8104.96</f>
        <v>0.2724455148452305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588749.63</v>
      </c>
      <c r="G86" s="233">
        <f>F86-E86</f>
        <v>52412.060000000056</v>
      </c>
      <c r="H86" s="234">
        <f>F86/E86*100</f>
        <v>109.77221491308171</v>
      </c>
      <c r="I86" s="235">
        <f>F86-D86</f>
        <v>-322365.97</v>
      </c>
      <c r="J86" s="235">
        <f>F86/D86*100</f>
        <v>64.61854346473707</v>
      </c>
      <c r="K86" s="235">
        <f>K64+K85</f>
        <v>391575.74</v>
      </c>
      <c r="L86" s="235">
        <f>F86-K86</f>
        <v>197173.89</v>
      </c>
      <c r="M86" s="269">
        <f>F86/K86</f>
        <v>1.5035395961966387</v>
      </c>
      <c r="N86" s="233">
        <f>N64+N85</f>
        <v>84009.00000000003</v>
      </c>
      <c r="O86" s="233">
        <f>O64+O85</f>
        <v>77692.65999999999</v>
      </c>
      <c r="P86" s="235">
        <f t="shared" si="29"/>
        <v>-6316.34000000004</v>
      </c>
      <c r="Q86" s="235">
        <f>O86/N86*100</f>
        <v>92.48135318834882</v>
      </c>
      <c r="R86" s="28">
        <f>O86-42872.96</f>
        <v>34819.69999999999</v>
      </c>
      <c r="S86" s="101">
        <f>O86/42872.96</f>
        <v>1.8121599255101581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1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6730.300000000047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42579</v>
      </c>
      <c r="D90" s="31">
        <v>10816</v>
      </c>
      <c r="G90" s="4" t="s">
        <v>59</v>
      </c>
      <c r="O90" s="419"/>
      <c r="P90" s="419"/>
      <c r="T90" s="186">
        <f t="shared" si="30"/>
        <v>10816</v>
      </c>
    </row>
    <row r="91" spans="3:16" ht="15">
      <c r="C91" s="87">
        <v>42578</v>
      </c>
      <c r="D91" s="31">
        <v>8357.1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42577</v>
      </c>
      <c r="D92" s="31">
        <v>3764.3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6429.51531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370.45000000000005</v>
      </c>
      <c r="G97" s="73">
        <f>G45+G48+G49</f>
        <v>-351.5499999999999</v>
      </c>
      <c r="H97" s="74"/>
      <c r="I97" s="74"/>
      <c r="N97" s="31">
        <f>N45+N48+N49</f>
        <v>12</v>
      </c>
      <c r="O97" s="246">
        <f>O45+O48+O49</f>
        <v>124.91</v>
      </c>
      <c r="P97" s="31">
        <f>P45+P48+P49</f>
        <v>112.91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8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172</v>
      </c>
      <c r="N3" s="423" t="s">
        <v>173</v>
      </c>
      <c r="O3" s="423"/>
      <c r="P3" s="423"/>
      <c r="Q3" s="423"/>
      <c r="R3" s="423"/>
    </row>
    <row r="4" spans="1:18" ht="22.5" customHeight="1">
      <c r="A4" s="436"/>
      <c r="B4" s="438"/>
      <c r="C4" s="439"/>
      <c r="D4" s="440"/>
      <c r="E4" s="446" t="s">
        <v>170</v>
      </c>
      <c r="F4" s="449" t="s">
        <v>34</v>
      </c>
      <c r="G4" s="421" t="s">
        <v>171</v>
      </c>
      <c r="H4" s="430" t="s">
        <v>175</v>
      </c>
      <c r="I4" s="421" t="s">
        <v>122</v>
      </c>
      <c r="J4" s="430" t="s">
        <v>123</v>
      </c>
      <c r="K4" s="248" t="s">
        <v>65</v>
      </c>
      <c r="L4" s="283" t="s">
        <v>64</v>
      </c>
      <c r="M4" s="430"/>
      <c r="N4" s="432" t="s">
        <v>178</v>
      </c>
      <c r="O4" s="421" t="s">
        <v>50</v>
      </c>
      <c r="P4" s="423" t="s">
        <v>49</v>
      </c>
      <c r="Q4" s="284" t="s">
        <v>65</v>
      </c>
      <c r="R4" s="285" t="s">
        <v>64</v>
      </c>
    </row>
    <row r="5" spans="1:18" ht="67.5" customHeight="1">
      <c r="A5" s="437"/>
      <c r="B5" s="438"/>
      <c r="C5" s="439"/>
      <c r="D5" s="440"/>
      <c r="E5" s="447"/>
      <c r="F5" s="450"/>
      <c r="G5" s="422"/>
      <c r="H5" s="431"/>
      <c r="I5" s="422"/>
      <c r="J5" s="431"/>
      <c r="K5" s="424" t="s">
        <v>174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19"/>
      <c r="O89" s="419"/>
    </row>
    <row r="90" spans="3:15" ht="15">
      <c r="C90" s="87">
        <v>42550</v>
      </c>
      <c r="D90" s="31">
        <v>11029.3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42545</v>
      </c>
      <c r="D91" s="31">
        <v>6499.7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9447.89588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168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162</v>
      </c>
      <c r="N3" s="445" t="s">
        <v>163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158</v>
      </c>
      <c r="F4" s="451" t="s">
        <v>34</v>
      </c>
      <c r="G4" s="421" t="s">
        <v>159</v>
      </c>
      <c r="H4" s="430" t="s">
        <v>160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169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2"/>
      <c r="G5" s="422"/>
      <c r="H5" s="431"/>
      <c r="I5" s="422"/>
      <c r="J5" s="431"/>
      <c r="K5" s="424" t="s">
        <v>161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19"/>
      <c r="O89" s="419"/>
    </row>
    <row r="90" spans="3:15" ht="15">
      <c r="C90" s="87">
        <v>42520</v>
      </c>
      <c r="D90" s="31">
        <v>8891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42517</v>
      </c>
      <c r="D91" s="31">
        <v>7356.3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2811.04042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153</v>
      </c>
      <c r="N3" s="445" t="s">
        <v>154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150</v>
      </c>
      <c r="F4" s="451" t="s">
        <v>34</v>
      </c>
      <c r="G4" s="421" t="s">
        <v>151</v>
      </c>
      <c r="H4" s="430" t="s">
        <v>152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157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2"/>
      <c r="G5" s="422"/>
      <c r="H5" s="431"/>
      <c r="I5" s="422"/>
      <c r="J5" s="431"/>
      <c r="K5" s="424" t="s">
        <v>155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7"/>
      <c r="H84" s="427"/>
      <c r="I84" s="427"/>
      <c r="J84" s="42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19"/>
      <c r="O85" s="419"/>
    </row>
    <row r="86" spans="3:15" ht="15">
      <c r="C86" s="87">
        <v>42488</v>
      </c>
      <c r="D86" s="31">
        <v>11419.7</v>
      </c>
      <c r="F86" s="124" t="s">
        <v>59</v>
      </c>
      <c r="G86" s="413"/>
      <c r="H86" s="413"/>
      <c r="I86" s="131"/>
      <c r="J86" s="416"/>
      <c r="K86" s="416"/>
      <c r="L86" s="416"/>
      <c r="M86" s="416"/>
      <c r="N86" s="419"/>
      <c r="O86" s="419"/>
    </row>
    <row r="87" spans="3:15" ht="15.75" customHeight="1">
      <c r="C87" s="87">
        <v>42487</v>
      </c>
      <c r="D87" s="31">
        <v>7800.7</v>
      </c>
      <c r="F87" s="73"/>
      <c r="G87" s="413"/>
      <c r="H87" s="413"/>
      <c r="I87" s="131"/>
      <c r="J87" s="420"/>
      <c r="K87" s="420"/>
      <c r="L87" s="420"/>
      <c r="M87" s="420"/>
      <c r="N87" s="419"/>
      <c r="O87" s="419"/>
    </row>
    <row r="88" spans="3:13" ht="15.75" customHeight="1">
      <c r="C88" s="87"/>
      <c r="F88" s="73"/>
      <c r="G88" s="415"/>
      <c r="H88" s="415"/>
      <c r="I88" s="139"/>
      <c r="J88" s="416"/>
      <c r="K88" s="416"/>
      <c r="L88" s="416"/>
      <c r="M88" s="416"/>
    </row>
    <row r="89" spans="2:13" ht="18.75" customHeight="1">
      <c r="B89" s="417" t="s">
        <v>57</v>
      </c>
      <c r="C89" s="418"/>
      <c r="D89" s="148">
        <v>9087.9705</v>
      </c>
      <c r="E89" s="74"/>
      <c r="F89" s="140" t="s">
        <v>137</v>
      </c>
      <c r="G89" s="413"/>
      <c r="H89" s="413"/>
      <c r="I89" s="141"/>
      <c r="J89" s="416"/>
      <c r="K89" s="416"/>
      <c r="L89" s="416"/>
      <c r="M89" s="416"/>
    </row>
    <row r="90" spans="6:12" ht="9.75" customHeight="1">
      <c r="F90" s="73"/>
      <c r="G90" s="413"/>
      <c r="H90" s="413"/>
      <c r="I90" s="73"/>
      <c r="J90" s="74"/>
      <c r="K90" s="74"/>
      <c r="L90" s="74"/>
    </row>
    <row r="91" spans="2:12" ht="22.5" customHeight="1" hidden="1">
      <c r="B91" s="411" t="s">
        <v>60</v>
      </c>
      <c r="C91" s="412"/>
      <c r="D91" s="86">
        <v>0</v>
      </c>
      <c r="E91" s="56" t="s">
        <v>24</v>
      </c>
      <c r="F91" s="73"/>
      <c r="G91" s="413"/>
      <c r="H91" s="413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3"/>
      <c r="O92" s="413"/>
    </row>
    <row r="93" spans="4:15" ht="15">
      <c r="D93" s="83"/>
      <c r="I93" s="31"/>
      <c r="N93" s="414"/>
      <c r="O93" s="414"/>
    </row>
    <row r="94" spans="14:15" ht="15">
      <c r="N94" s="413"/>
      <c r="O94" s="413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147</v>
      </c>
      <c r="N3" s="445" t="s">
        <v>143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146</v>
      </c>
      <c r="F4" s="451" t="s">
        <v>34</v>
      </c>
      <c r="G4" s="421" t="s">
        <v>141</v>
      </c>
      <c r="H4" s="430" t="s">
        <v>142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2"/>
      <c r="G5" s="422"/>
      <c r="H5" s="431"/>
      <c r="I5" s="422"/>
      <c r="J5" s="431"/>
      <c r="K5" s="424" t="s">
        <v>144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19"/>
      <c r="O84" s="419"/>
    </row>
    <row r="85" spans="3:15" ht="15">
      <c r="C85" s="87">
        <v>42459</v>
      </c>
      <c r="D85" s="31">
        <v>7576.3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42458</v>
      </c>
      <c r="D86" s="31">
        <v>9190.1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f>4343.7</f>
        <v>4343.7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128</v>
      </c>
      <c r="N3" s="445" t="s">
        <v>119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127</v>
      </c>
      <c r="F4" s="451" t="s">
        <v>34</v>
      </c>
      <c r="G4" s="421" t="s">
        <v>116</v>
      </c>
      <c r="H4" s="430" t="s">
        <v>117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140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2"/>
      <c r="G5" s="422"/>
      <c r="H5" s="431"/>
      <c r="I5" s="422"/>
      <c r="J5" s="431"/>
      <c r="K5" s="424" t="s">
        <v>118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19"/>
      <c r="O84" s="419"/>
    </row>
    <row r="85" spans="3:15" ht="15">
      <c r="C85" s="87">
        <v>42426</v>
      </c>
      <c r="D85" s="31">
        <v>6256.2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42425</v>
      </c>
      <c r="D86" s="31">
        <v>3536.9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505.3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135</v>
      </c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132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129</v>
      </c>
      <c r="F4" s="451" t="s">
        <v>34</v>
      </c>
      <c r="G4" s="421" t="s">
        <v>130</v>
      </c>
      <c r="H4" s="430" t="s">
        <v>131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55" t="s">
        <v>133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2"/>
      <c r="G5" s="422"/>
      <c r="H5" s="431"/>
      <c r="I5" s="422"/>
      <c r="J5" s="431"/>
      <c r="K5" s="424" t="s">
        <v>134</v>
      </c>
      <c r="L5" s="426"/>
      <c r="M5" s="431"/>
      <c r="N5" s="456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19"/>
      <c r="O84" s="419"/>
    </row>
    <row r="85" spans="3:15" ht="15">
      <c r="C85" s="87">
        <v>42397</v>
      </c>
      <c r="D85" s="31">
        <v>8685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42396</v>
      </c>
      <c r="D86" s="31">
        <v>4820.3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300.92</v>
      </c>
      <c r="E88" s="74"/>
      <c r="F88" s="140"/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136</v>
      </c>
      <c r="C3" s="439" t="s">
        <v>0</v>
      </c>
      <c r="D3" s="440" t="s">
        <v>115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107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104</v>
      </c>
      <c r="F4" s="457" t="s">
        <v>34</v>
      </c>
      <c r="G4" s="421" t="s">
        <v>109</v>
      </c>
      <c r="H4" s="430" t="s">
        <v>110</v>
      </c>
      <c r="I4" s="421" t="s">
        <v>105</v>
      </c>
      <c r="J4" s="430" t="s">
        <v>106</v>
      </c>
      <c r="K4" s="91" t="s">
        <v>65</v>
      </c>
      <c r="L4" s="96" t="s">
        <v>64</v>
      </c>
      <c r="M4" s="430"/>
      <c r="N4" s="455" t="s">
        <v>103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6.5" customHeight="1">
      <c r="A5" s="437"/>
      <c r="B5" s="438"/>
      <c r="C5" s="439"/>
      <c r="D5" s="440"/>
      <c r="E5" s="447"/>
      <c r="F5" s="458"/>
      <c r="G5" s="422"/>
      <c r="H5" s="431"/>
      <c r="I5" s="422"/>
      <c r="J5" s="431"/>
      <c r="K5" s="424" t="s">
        <v>108</v>
      </c>
      <c r="L5" s="426"/>
      <c r="M5" s="431"/>
      <c r="N5" s="456"/>
      <c r="O5" s="422"/>
      <c r="P5" s="423"/>
      <c r="Q5" s="424" t="s">
        <v>126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7"/>
      <c r="H82" s="427"/>
      <c r="I82" s="427"/>
      <c r="J82" s="42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19"/>
      <c r="O83" s="419"/>
    </row>
    <row r="84" spans="3:15" ht="15">
      <c r="C84" s="87">
        <v>42397</v>
      </c>
      <c r="D84" s="31">
        <v>8685</v>
      </c>
      <c r="F84" s="166" t="s">
        <v>59</v>
      </c>
      <c r="G84" s="413"/>
      <c r="H84" s="413"/>
      <c r="I84" s="131"/>
      <c r="J84" s="416"/>
      <c r="K84" s="416"/>
      <c r="L84" s="416"/>
      <c r="M84" s="416"/>
      <c r="N84" s="419"/>
      <c r="O84" s="419"/>
    </row>
    <row r="85" spans="3:15" ht="15.75" customHeight="1">
      <c r="C85" s="87">
        <v>42396</v>
      </c>
      <c r="D85" s="31">
        <v>4820.3</v>
      </c>
      <c r="F85" s="167"/>
      <c r="G85" s="413"/>
      <c r="H85" s="413"/>
      <c r="I85" s="131"/>
      <c r="J85" s="420"/>
      <c r="K85" s="420"/>
      <c r="L85" s="420"/>
      <c r="M85" s="420"/>
      <c r="N85" s="419"/>
      <c r="O85" s="419"/>
    </row>
    <row r="86" spans="3:13" ht="15.75" customHeight="1">
      <c r="C86" s="87"/>
      <c r="F86" s="167"/>
      <c r="G86" s="415"/>
      <c r="H86" s="415"/>
      <c r="I86" s="139"/>
      <c r="J86" s="416"/>
      <c r="K86" s="416"/>
      <c r="L86" s="416"/>
      <c r="M86" s="416"/>
    </row>
    <row r="87" spans="2:13" ht="18.75" customHeight="1">
      <c r="B87" s="417" t="s">
        <v>57</v>
      </c>
      <c r="C87" s="418"/>
      <c r="D87" s="148">
        <v>300.92</v>
      </c>
      <c r="E87" s="74"/>
      <c r="F87" s="168"/>
      <c r="G87" s="413"/>
      <c r="H87" s="413"/>
      <c r="I87" s="141"/>
      <c r="J87" s="416"/>
      <c r="K87" s="416"/>
      <c r="L87" s="416"/>
      <c r="M87" s="416"/>
    </row>
    <row r="88" spans="6:12" ht="9.75" customHeight="1">
      <c r="F88" s="167"/>
      <c r="G88" s="413"/>
      <c r="H88" s="413"/>
      <c r="I88" s="73"/>
      <c r="J88" s="74"/>
      <c r="K88" s="74"/>
      <c r="L88" s="74"/>
    </row>
    <row r="89" spans="2:12" ht="22.5" customHeight="1" hidden="1">
      <c r="B89" s="411" t="s">
        <v>60</v>
      </c>
      <c r="C89" s="412"/>
      <c r="D89" s="86">
        <v>0</v>
      </c>
      <c r="E89" s="56" t="s">
        <v>24</v>
      </c>
      <c r="F89" s="167"/>
      <c r="G89" s="413"/>
      <c r="H89" s="413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3"/>
      <c r="O90" s="413"/>
    </row>
    <row r="91" spans="4:15" ht="15">
      <c r="D91" s="83"/>
      <c r="I91" s="31"/>
      <c r="N91" s="414"/>
      <c r="O91" s="414"/>
    </row>
    <row r="92" spans="14:15" ht="15">
      <c r="N92" s="413"/>
      <c r="O92" s="413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2016-07-28T08:25:01Z</cp:lastPrinted>
  <dcterms:created xsi:type="dcterms:W3CDTF">2003-07-28T11:27:56Z</dcterms:created>
  <dcterms:modified xsi:type="dcterms:W3CDTF">2016-07-29T08:56:55Z</dcterms:modified>
  <cp:category/>
  <cp:version/>
  <cp:contentType/>
  <cp:contentStatus/>
</cp:coreProperties>
</file>